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90" windowWidth="17400" windowHeight="10125" tabRatio="611"/>
  </bookViews>
  <sheets>
    <sheet name="слащевское" sheetId="17" r:id="rId1"/>
  </sheets>
  <definedNames>
    <definedName name="_xlnm.Print_Area" localSheetId="0">слащевское!$A$1:$Y$66</definedName>
  </definedNames>
  <calcPr calcId="124519"/>
</workbook>
</file>

<file path=xl/calcChain.xml><?xml version="1.0" encoding="utf-8"?>
<calcChain xmlns="http://schemas.openxmlformats.org/spreadsheetml/2006/main">
  <c r="P63" i="17"/>
  <c r="W30" l="1"/>
  <c r="Y59"/>
  <c r="Y58"/>
  <c r="Y57"/>
  <c r="Q64"/>
  <c r="Q65" s="1"/>
  <c r="Q63"/>
  <c r="Q62"/>
  <c r="Y49"/>
  <c r="Y48"/>
  <c r="Y47"/>
  <c r="V64"/>
  <c r="V63"/>
  <c r="O64"/>
  <c r="O63"/>
  <c r="O62"/>
  <c r="V62"/>
  <c r="G64"/>
  <c r="G63"/>
  <c r="G62"/>
  <c r="X63"/>
  <c r="X62"/>
  <c r="X64"/>
  <c r="W64"/>
  <c r="W63"/>
  <c r="W62"/>
  <c r="U64"/>
  <c r="U63"/>
  <c r="U62"/>
  <c r="T64"/>
  <c r="T63"/>
  <c r="T62"/>
  <c r="S64"/>
  <c r="S63"/>
  <c r="S62"/>
  <c r="R64"/>
  <c r="R66" s="1"/>
  <c r="R63"/>
  <c r="R62"/>
  <c r="P62"/>
  <c r="P65" s="1"/>
  <c r="N64"/>
  <c r="N63"/>
  <c r="N62"/>
  <c r="L64"/>
  <c r="L63"/>
  <c r="L62"/>
  <c r="K64"/>
  <c r="K63"/>
  <c r="K62"/>
  <c r="J64"/>
  <c r="J63"/>
  <c r="J62"/>
  <c r="I64"/>
  <c r="I63"/>
  <c r="I62"/>
  <c r="H64"/>
  <c r="H63"/>
  <c r="H62"/>
  <c r="F64"/>
  <c r="F63"/>
  <c r="F62"/>
  <c r="E64"/>
  <c r="E63"/>
  <c r="E62"/>
  <c r="Y34"/>
  <c r="Y33"/>
  <c r="N30"/>
  <c r="E46"/>
  <c r="P66"/>
  <c r="V46"/>
  <c r="V45"/>
  <c r="H46"/>
  <c r="H45"/>
  <c r="E45"/>
  <c r="Q36"/>
  <c r="Q35"/>
  <c r="Q31"/>
  <c r="Q30"/>
  <c r="O31"/>
  <c r="O30"/>
  <c r="U11"/>
  <c r="T11"/>
  <c r="S11"/>
  <c r="W10"/>
  <c r="U10"/>
  <c r="T10"/>
  <c r="S10"/>
  <c r="P10"/>
  <c r="O60"/>
  <c r="T65"/>
  <c r="O41"/>
  <c r="O40"/>
  <c r="Y39"/>
  <c r="Y38"/>
  <c r="Y37"/>
  <c r="Y60"/>
  <c r="O61"/>
  <c r="X46"/>
  <c r="X45"/>
  <c r="S46"/>
  <c r="S45"/>
  <c r="Y29"/>
  <c r="Y28"/>
  <c r="Y27"/>
  <c r="X31"/>
  <c r="X30"/>
  <c r="W31"/>
  <c r="N31"/>
  <c r="J31"/>
  <c r="J30"/>
  <c r="Q10"/>
  <c r="E10"/>
  <c r="E11"/>
  <c r="F10"/>
  <c r="F11"/>
  <c r="L10"/>
  <c r="L11"/>
  <c r="R51"/>
  <c r="R50"/>
  <c r="I46"/>
  <c r="J46"/>
  <c r="L46"/>
  <c r="M46"/>
  <c r="I45"/>
  <c r="L45"/>
  <c r="M45"/>
  <c r="F46"/>
  <c r="F45"/>
  <c r="Y43"/>
  <c r="Y44"/>
  <c r="Y42"/>
  <c r="N36"/>
  <c r="N35"/>
  <c r="Y32"/>
  <c r="M20"/>
  <c r="F21"/>
  <c r="M21"/>
  <c r="E21"/>
  <c r="F20"/>
  <c r="E20"/>
  <c r="Y18"/>
  <c r="Y19"/>
  <c r="Y17"/>
  <c r="Y8"/>
  <c r="Y9"/>
  <c r="Y7"/>
  <c r="G11"/>
  <c r="H11"/>
  <c r="I11"/>
  <c r="J11"/>
  <c r="M11"/>
  <c r="O11"/>
  <c r="Q11"/>
  <c r="X11"/>
  <c r="G10"/>
  <c r="H10"/>
  <c r="I10"/>
  <c r="J10"/>
  <c r="M10"/>
  <c r="O10"/>
  <c r="X10"/>
  <c r="Y6"/>
  <c r="T66" l="1"/>
  <c r="V65"/>
  <c r="Y61"/>
  <c r="Z64"/>
  <c r="Y63"/>
  <c r="Y62"/>
  <c r="Q66"/>
  <c r="U66"/>
  <c r="X65"/>
  <c r="U65"/>
  <c r="W65"/>
  <c r="W66"/>
  <c r="Z62"/>
  <c r="Z63"/>
  <c r="S66"/>
  <c r="N66"/>
  <c r="N65"/>
  <c r="I65"/>
  <c r="X66"/>
  <c r="L66"/>
  <c r="Y64"/>
  <c r="O66"/>
  <c r="O65"/>
  <c r="G65"/>
  <c r="S65"/>
  <c r="E65"/>
  <c r="V66"/>
  <c r="R65"/>
  <c r="L65"/>
  <c r="J66"/>
  <c r="J65"/>
  <c r="I66"/>
  <c r="H66"/>
  <c r="H65"/>
  <c r="G66"/>
  <c r="F66"/>
  <c r="F65"/>
  <c r="E66"/>
  <c r="Y31"/>
  <c r="Y30"/>
  <c r="Y51"/>
  <c r="Y50"/>
  <c r="Y45"/>
  <c r="Y46"/>
  <c r="Y40"/>
  <c r="Y10"/>
  <c r="Y41"/>
  <c r="Y11"/>
  <c r="Y20"/>
  <c r="Y35"/>
  <c r="Y36"/>
  <c r="Y21"/>
  <c r="Y65" l="1"/>
  <c r="Y66"/>
</calcChain>
</file>

<file path=xl/sharedStrings.xml><?xml version="1.0" encoding="utf-8"?>
<sst xmlns="http://schemas.openxmlformats.org/spreadsheetml/2006/main" count="98" uniqueCount="46">
  <si>
    <t>№ п/п</t>
  </si>
  <si>
    <t>ВСЕГО</t>
  </si>
  <si>
    <t>Наименование учреждения</t>
  </si>
  <si>
    <t>план год</t>
  </si>
  <si>
    <t>вода</t>
  </si>
  <si>
    <t>Всего</t>
  </si>
  <si>
    <t>% к году</t>
  </si>
  <si>
    <t>211 зарплата</t>
  </si>
  <si>
    <t>213 начисления на з/п</t>
  </si>
  <si>
    <t>газ</t>
  </si>
  <si>
    <t>ГСМ</t>
  </si>
  <si>
    <t>прочие</t>
  </si>
  <si>
    <t>221 связь</t>
  </si>
  <si>
    <t>электро       энергия</t>
  </si>
  <si>
    <t>содержан.помещений</t>
  </si>
  <si>
    <t xml:space="preserve"> текущий ремонт </t>
  </si>
  <si>
    <t>226                прочие услуги</t>
  </si>
  <si>
    <t>% к 9 мес</t>
  </si>
  <si>
    <t>05.00 Жилищно коммунальное хозяйство (благоустройство)</t>
  </si>
  <si>
    <t xml:space="preserve">08.00 Культура </t>
  </si>
  <si>
    <t>02.00 Национальная оборона</t>
  </si>
  <si>
    <t>благоустройство</t>
  </si>
  <si>
    <t>план кв.</t>
  </si>
  <si>
    <t>касса</t>
  </si>
  <si>
    <t>% к  кв.</t>
  </si>
  <si>
    <t>10.00 Социальная политика (пенсионное обеспечение )</t>
  </si>
  <si>
    <t>01.11 Резервный фонд</t>
  </si>
  <si>
    <t>223 Коммунальные услуги</t>
  </si>
  <si>
    <t>12.04 Средства массовой информации</t>
  </si>
  <si>
    <t>01.00 Общегосударственные  вопросы</t>
  </si>
  <si>
    <t>04.00 Национальная экономика</t>
  </si>
  <si>
    <t>227 страхование</t>
  </si>
  <si>
    <t>251 безвозмездные перечисления</t>
  </si>
  <si>
    <t xml:space="preserve">264 пенсии, пособия </t>
  </si>
  <si>
    <t>266 социальные пособия</t>
  </si>
  <si>
    <t>310 увеличение стоимости основных средств</t>
  </si>
  <si>
    <t>07.00 Образование</t>
  </si>
  <si>
    <t>291                прочие расходы</t>
  </si>
  <si>
    <t>297               прочие расходы</t>
  </si>
  <si>
    <t>ТКО</t>
  </si>
  <si>
    <t>03.00 Обеспечение пожарной безопасности</t>
  </si>
  <si>
    <t>10.00 Социальная политика (пенсионное обеспечение )(охрана семьи и детства)</t>
  </si>
  <si>
    <t>план 9 мес.</t>
  </si>
  <si>
    <t>касса за 9 мес.</t>
  </si>
  <si>
    <t>% к 9 мес.</t>
  </si>
  <si>
    <t>Анализ исполнения бюджета по Слащевскому сельскому поселению на 01.10.2023г. ( за 3 квартал)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</si>
</sst>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b/>
      <sz val="11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20"/>
      <name val="Arial Cyr"/>
      <family val="2"/>
      <charset val="204"/>
    </font>
    <font>
      <b/>
      <sz val="20"/>
      <name val="Arial Cyr"/>
      <charset val="204"/>
    </font>
    <font>
      <sz val="16"/>
      <name val="Arial Cyr"/>
      <family val="2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8"/>
      <name val="Arial Cyr"/>
      <family val="2"/>
      <charset val="204"/>
    </font>
    <font>
      <b/>
      <sz val="18"/>
      <name val="Arial Cyr"/>
      <charset val="204"/>
    </font>
    <font>
      <sz val="16"/>
      <name val="Arial"/>
      <family val="2"/>
      <charset val="204"/>
    </font>
    <font>
      <b/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7" fillId="0" borderId="0" xfId="0" applyFont="1" applyProtection="1">
      <protection locked="0"/>
    </xf>
    <xf numFmtId="164" fontId="5" fillId="0" borderId="0" xfId="0" applyNumberFormat="1" applyFont="1" applyBorder="1" applyProtection="1">
      <protection locked="0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Border="1" applyProtection="1">
      <protection hidden="1"/>
    </xf>
    <xf numFmtId="164" fontId="12" fillId="0" borderId="1" xfId="0" applyNumberFormat="1" applyFont="1" applyBorder="1" applyProtection="1"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Border="1" applyProtection="1">
      <protection locked="0"/>
    </xf>
    <xf numFmtId="164" fontId="12" fillId="0" borderId="1" xfId="0" applyNumberFormat="1" applyFont="1" applyFill="1" applyBorder="1" applyProtection="1">
      <protection locked="0"/>
    </xf>
    <xf numFmtId="164" fontId="11" fillId="0" borderId="1" xfId="0" applyNumberFormat="1" applyFont="1" applyBorder="1" applyProtection="1">
      <protection locked="0"/>
    </xf>
    <xf numFmtId="164" fontId="12" fillId="0" borderId="1" xfId="0" applyNumberFormat="1" applyFont="1" applyFill="1" applyBorder="1" applyProtection="1">
      <protection hidden="1"/>
    </xf>
    <xf numFmtId="164" fontId="11" fillId="0" borderId="1" xfId="0" applyNumberFormat="1" applyFont="1" applyFill="1" applyBorder="1" applyProtection="1">
      <protection hidden="1"/>
    </xf>
    <xf numFmtId="164" fontId="11" fillId="0" borderId="1" xfId="0" applyNumberFormat="1" applyFont="1" applyFill="1" applyBorder="1" applyProtection="1">
      <protection locked="0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164" fontId="2" fillId="0" borderId="0" xfId="0" applyNumberFormat="1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12" fillId="0" borderId="2" xfId="0" applyFont="1" applyBorder="1" applyAlignment="1">
      <alignment horizontal="center" vertical="top"/>
    </xf>
    <xf numFmtId="0" fontId="12" fillId="0" borderId="3" xfId="0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1" fillId="0" borderId="6" xfId="0" applyFont="1" applyBorder="1" applyAlignment="1" applyProtection="1">
      <alignment horizontal="center" vertical="center" textRotation="90" wrapText="1"/>
      <protection locked="0"/>
    </xf>
    <xf numFmtId="0" fontId="11" fillId="0" borderId="7" xfId="0" applyFont="1" applyBorder="1" applyAlignment="1" applyProtection="1">
      <alignment horizontal="center" vertical="center" textRotation="90" wrapText="1"/>
      <protection locked="0"/>
    </xf>
    <xf numFmtId="0" fontId="11" fillId="0" borderId="8" xfId="0" applyFont="1" applyBorder="1" applyAlignment="1" applyProtection="1">
      <alignment horizontal="center" vertical="center" textRotation="90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textRotation="90" wrapText="1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11" fillId="0" borderId="13" xfId="0" applyFont="1" applyBorder="1" applyAlignment="1" applyProtection="1">
      <alignment horizontal="center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2" fillId="0" borderId="10" xfId="0" applyFont="1" applyFill="1" applyBorder="1" applyAlignment="1" applyProtection="1">
      <alignment horizontal="left" vertical="top" wrapText="1"/>
      <protection locked="0"/>
    </xf>
    <xf numFmtId="0" fontId="12" fillId="0" borderId="2" xfId="0" applyFont="1" applyFill="1" applyBorder="1" applyAlignment="1" applyProtection="1">
      <alignment horizontal="left" vertical="top" wrapText="1"/>
      <protection locked="0"/>
    </xf>
    <xf numFmtId="0" fontId="12" fillId="0" borderId="3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top" wrapText="1"/>
      <protection locked="0"/>
    </xf>
    <xf numFmtId="0" fontId="12" fillId="0" borderId="5" xfId="0" applyFont="1" applyFill="1" applyBorder="1" applyAlignment="1" applyProtection="1">
      <alignment horizontal="left" vertical="top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6"/>
  <sheetViews>
    <sheetView tabSelected="1" view="pageBreakPreview" zoomScale="36" zoomScaleNormal="50" zoomScaleSheetLayoutView="36" workbookViewId="0">
      <pane xSplit="3" ySplit="6" topLeftCell="D22" activePane="bottomRight" state="frozenSplit"/>
      <selection pane="topRight" activeCell="G1" sqref="G1"/>
      <selection pane="bottomLeft" activeCell="A12" sqref="A12"/>
      <selection pane="bottomRight" activeCell="Q40" sqref="Q40"/>
    </sheetView>
  </sheetViews>
  <sheetFormatPr defaultRowHeight="26.25"/>
  <cols>
    <col min="1" max="1" width="5.7109375" style="1" customWidth="1"/>
    <col min="2" max="2" width="43.140625" style="1" customWidth="1"/>
    <col min="3" max="3" width="27.42578125" style="1" customWidth="1"/>
    <col min="4" max="4" width="11.28515625" style="1" customWidth="1"/>
    <col min="5" max="5" width="15.42578125" style="1" customWidth="1"/>
    <col min="6" max="6" width="13.5703125" style="1" customWidth="1"/>
    <col min="7" max="7" width="12.5703125" style="1" customWidth="1"/>
    <col min="8" max="8" width="14.28515625" style="1" customWidth="1"/>
    <col min="9" max="9" width="11.85546875" style="1" customWidth="1"/>
    <col min="10" max="10" width="17.28515625" style="1" customWidth="1"/>
    <col min="11" max="11" width="13.7109375" style="1" customWidth="1"/>
    <col min="12" max="12" width="15.28515625" style="1" customWidth="1"/>
    <col min="13" max="13" width="22.42578125" style="1" hidden="1" customWidth="1"/>
    <col min="14" max="14" width="11.42578125" style="1" customWidth="1"/>
    <col min="15" max="15" width="13.5703125" style="1" customWidth="1"/>
    <col min="16" max="16" width="16" style="1" customWidth="1"/>
    <col min="17" max="17" width="13.85546875" style="1" customWidth="1"/>
    <col min="18" max="18" width="12.7109375" style="1" customWidth="1"/>
    <col min="19" max="19" width="13.28515625" style="1" customWidth="1"/>
    <col min="20" max="20" width="13.42578125" style="1" customWidth="1"/>
    <col min="21" max="21" width="13.28515625" style="1" customWidth="1"/>
    <col min="22" max="23" width="15.5703125" style="1" customWidth="1"/>
    <col min="24" max="24" width="16.85546875" style="1" customWidth="1"/>
    <col min="25" max="25" width="19.140625" style="3" customWidth="1"/>
    <col min="26" max="26" width="12.7109375" style="4" bestFit="1" customWidth="1"/>
    <col min="27" max="27" width="9.28515625" style="1" customWidth="1"/>
    <col min="28" max="16384" width="9.140625" style="1"/>
  </cols>
  <sheetData>
    <row r="1" spans="1:27" ht="23.25">
      <c r="F1" s="6"/>
      <c r="G1" s="6"/>
      <c r="H1" s="6"/>
      <c r="I1" s="6"/>
      <c r="J1" s="6"/>
      <c r="K1" s="6"/>
      <c r="L1" s="23" t="s">
        <v>45</v>
      </c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6"/>
      <c r="Z1" s="6"/>
      <c r="AA1" s="6"/>
    </row>
    <row r="2" spans="1:27" ht="6" customHeight="1" thickBot="1">
      <c r="A2" s="2"/>
      <c r="B2" s="2"/>
      <c r="C2" s="2"/>
      <c r="D2" s="2"/>
      <c r="E2" s="2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2"/>
      <c r="R2" s="2"/>
      <c r="S2" s="2"/>
      <c r="T2" s="2"/>
      <c r="U2" s="2"/>
      <c r="V2" s="2"/>
      <c r="W2" s="2"/>
      <c r="X2" s="2"/>
    </row>
    <row r="3" spans="1:27" s="5" customFormat="1" ht="50.25" customHeight="1" thickBot="1">
      <c r="A3" s="31" t="s">
        <v>0</v>
      </c>
      <c r="B3" s="31" t="s">
        <v>2</v>
      </c>
      <c r="C3" s="31"/>
      <c r="D3" s="40">
        <v>200</v>
      </c>
      <c r="E3" s="36" t="s">
        <v>7</v>
      </c>
      <c r="F3" s="36" t="s">
        <v>8</v>
      </c>
      <c r="G3" s="36" t="s">
        <v>12</v>
      </c>
      <c r="H3" s="37" t="s">
        <v>27</v>
      </c>
      <c r="I3" s="38"/>
      <c r="J3" s="38"/>
      <c r="K3" s="39"/>
      <c r="L3" s="53">
        <v>225</v>
      </c>
      <c r="M3" s="53"/>
      <c r="N3" s="53"/>
      <c r="O3" s="36" t="s">
        <v>16</v>
      </c>
      <c r="P3" s="28" t="s">
        <v>31</v>
      </c>
      <c r="Q3" s="36" t="s">
        <v>32</v>
      </c>
      <c r="R3" s="36" t="s">
        <v>33</v>
      </c>
      <c r="S3" s="28" t="s">
        <v>34</v>
      </c>
      <c r="T3" s="36" t="s">
        <v>37</v>
      </c>
      <c r="U3" s="36" t="s">
        <v>38</v>
      </c>
      <c r="V3" s="36" t="s">
        <v>35</v>
      </c>
      <c r="W3" s="53">
        <v>340</v>
      </c>
      <c r="X3" s="53"/>
      <c r="Y3" s="31" t="s">
        <v>5</v>
      </c>
    </row>
    <row r="4" spans="1:27" s="5" customFormat="1" ht="38.25" customHeight="1" thickBot="1">
      <c r="A4" s="31"/>
      <c r="B4" s="31"/>
      <c r="C4" s="31"/>
      <c r="D4" s="52"/>
      <c r="E4" s="36"/>
      <c r="F4" s="36"/>
      <c r="G4" s="36"/>
      <c r="H4" s="31" t="s">
        <v>4</v>
      </c>
      <c r="I4" s="31" t="s">
        <v>9</v>
      </c>
      <c r="J4" s="31" t="s">
        <v>13</v>
      </c>
      <c r="K4" s="40" t="s">
        <v>39</v>
      </c>
      <c r="L4" s="35" t="s">
        <v>14</v>
      </c>
      <c r="M4" s="35" t="s">
        <v>15</v>
      </c>
      <c r="N4" s="35" t="s">
        <v>21</v>
      </c>
      <c r="O4" s="36"/>
      <c r="P4" s="29"/>
      <c r="Q4" s="36"/>
      <c r="R4" s="36"/>
      <c r="S4" s="29"/>
      <c r="T4" s="36"/>
      <c r="U4" s="36"/>
      <c r="V4" s="36"/>
      <c r="W4" s="31" t="s">
        <v>10</v>
      </c>
      <c r="X4" s="31" t="s">
        <v>11</v>
      </c>
      <c r="Y4" s="31"/>
    </row>
    <row r="5" spans="1:27" s="5" customFormat="1" ht="35.25" customHeight="1" thickBot="1">
      <c r="A5" s="31"/>
      <c r="B5" s="31"/>
      <c r="C5" s="31"/>
      <c r="D5" s="41"/>
      <c r="E5" s="36"/>
      <c r="F5" s="36"/>
      <c r="G5" s="36"/>
      <c r="H5" s="31"/>
      <c r="I5" s="31"/>
      <c r="J5" s="31"/>
      <c r="K5" s="41"/>
      <c r="L5" s="35"/>
      <c r="M5" s="35"/>
      <c r="N5" s="35"/>
      <c r="O5" s="36"/>
      <c r="P5" s="30"/>
      <c r="Q5" s="36"/>
      <c r="R5" s="36"/>
      <c r="S5" s="30"/>
      <c r="T5" s="36"/>
      <c r="U5" s="36"/>
      <c r="V5" s="36"/>
      <c r="W5" s="31"/>
      <c r="X5" s="31"/>
      <c r="Y5" s="31"/>
    </row>
    <row r="6" spans="1:27" ht="6" hidden="1" customHeight="1" thickBot="1">
      <c r="A6" s="32"/>
      <c r="B6" s="32"/>
      <c r="C6" s="11" t="s">
        <v>17</v>
      </c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 t="e">
        <f>#REF!/#REF!*100</f>
        <v>#REF!</v>
      </c>
    </row>
    <row r="7" spans="1:27" ht="25.5" customHeight="1" thickBot="1">
      <c r="A7" s="32" t="s">
        <v>29</v>
      </c>
      <c r="B7" s="32"/>
      <c r="C7" s="14" t="s">
        <v>3</v>
      </c>
      <c r="D7" s="14"/>
      <c r="E7" s="15">
        <v>2688.9</v>
      </c>
      <c r="F7" s="15">
        <v>747</v>
      </c>
      <c r="G7" s="15">
        <v>0</v>
      </c>
      <c r="H7" s="15">
        <v>1</v>
      </c>
      <c r="I7" s="15">
        <v>210</v>
      </c>
      <c r="J7" s="15">
        <v>200.4</v>
      </c>
      <c r="K7" s="15">
        <v>0.6</v>
      </c>
      <c r="L7" s="15">
        <v>769.5</v>
      </c>
      <c r="M7" s="15"/>
      <c r="N7" s="15"/>
      <c r="O7" s="15">
        <v>226</v>
      </c>
      <c r="P7" s="15">
        <v>18</v>
      </c>
      <c r="Q7" s="15">
        <v>74.599999999999994</v>
      </c>
      <c r="R7" s="15"/>
      <c r="S7" s="15">
        <v>14.1</v>
      </c>
      <c r="T7" s="15">
        <v>21</v>
      </c>
      <c r="U7" s="15">
        <v>3</v>
      </c>
      <c r="V7" s="15"/>
      <c r="W7" s="16">
        <v>216</v>
      </c>
      <c r="X7" s="16">
        <v>5.0999999999999996</v>
      </c>
      <c r="Y7" s="16">
        <f>SUM(E7:X7)</f>
        <v>5195.2000000000007</v>
      </c>
    </row>
    <row r="8" spans="1:27" ht="25.5" customHeight="1" thickBot="1">
      <c r="A8" s="32"/>
      <c r="B8" s="32"/>
      <c r="C8" s="14" t="s">
        <v>42</v>
      </c>
      <c r="D8" s="14"/>
      <c r="E8" s="15">
        <v>2031</v>
      </c>
      <c r="F8" s="15">
        <v>551</v>
      </c>
      <c r="G8" s="15">
        <v>0</v>
      </c>
      <c r="H8" s="15">
        <v>0.8</v>
      </c>
      <c r="I8" s="15">
        <v>136</v>
      </c>
      <c r="J8" s="15">
        <v>175</v>
      </c>
      <c r="K8" s="15">
        <v>0.5</v>
      </c>
      <c r="L8" s="15">
        <v>580</v>
      </c>
      <c r="M8" s="15"/>
      <c r="N8" s="15"/>
      <c r="O8" s="15">
        <v>196</v>
      </c>
      <c r="P8" s="15">
        <v>18</v>
      </c>
      <c r="Q8" s="15">
        <v>55.9</v>
      </c>
      <c r="R8" s="15"/>
      <c r="S8" s="15">
        <v>14.1</v>
      </c>
      <c r="T8" s="15">
        <v>18</v>
      </c>
      <c r="U8" s="15">
        <v>3</v>
      </c>
      <c r="V8" s="15"/>
      <c r="W8" s="16">
        <v>216</v>
      </c>
      <c r="X8" s="16">
        <v>3.8</v>
      </c>
      <c r="Y8" s="16">
        <f>SUM(E8:X8)</f>
        <v>3999.1000000000004</v>
      </c>
    </row>
    <row r="9" spans="1:27" ht="25.5" customHeight="1" thickBot="1">
      <c r="A9" s="32"/>
      <c r="B9" s="32"/>
      <c r="C9" s="14" t="s">
        <v>43</v>
      </c>
      <c r="D9" s="14"/>
      <c r="E9" s="15">
        <v>1821.1</v>
      </c>
      <c r="F9" s="15">
        <v>504.4</v>
      </c>
      <c r="G9" s="15">
        <v>0</v>
      </c>
      <c r="H9" s="15">
        <v>0.9</v>
      </c>
      <c r="I9" s="15">
        <v>89.4</v>
      </c>
      <c r="J9" s="15">
        <v>171.1</v>
      </c>
      <c r="K9" s="15">
        <v>0.5</v>
      </c>
      <c r="L9" s="15">
        <v>481</v>
      </c>
      <c r="M9" s="15"/>
      <c r="N9" s="15"/>
      <c r="O9" s="15">
        <v>171</v>
      </c>
      <c r="P9" s="15">
        <v>2.7</v>
      </c>
      <c r="Q9" s="15">
        <v>55.9</v>
      </c>
      <c r="R9" s="15"/>
      <c r="S9" s="15">
        <v>8.8000000000000007</v>
      </c>
      <c r="T9" s="15">
        <v>17</v>
      </c>
      <c r="U9" s="15">
        <v>0</v>
      </c>
      <c r="V9" s="15"/>
      <c r="W9" s="16">
        <v>142.5</v>
      </c>
      <c r="X9" s="16"/>
      <c r="Y9" s="16">
        <f>SUM(E9:X9)</f>
        <v>3466.3</v>
      </c>
    </row>
    <row r="10" spans="1:27" ht="25.5" customHeight="1" thickBot="1">
      <c r="A10" s="32"/>
      <c r="B10" s="32"/>
      <c r="C10" s="14" t="s">
        <v>6</v>
      </c>
      <c r="D10" s="14"/>
      <c r="E10" s="17">
        <f>SUM(E9/E7*100)</f>
        <v>67.726579642232878</v>
      </c>
      <c r="F10" s="17">
        <f t="shared" ref="F10:Y10" si="0">SUM(F9/F7*100)</f>
        <v>67.523427041499332</v>
      </c>
      <c r="G10" s="17" t="e">
        <f t="shared" si="0"/>
        <v>#DIV/0!</v>
      </c>
      <c r="H10" s="17">
        <f t="shared" si="0"/>
        <v>90</v>
      </c>
      <c r="I10" s="17">
        <f t="shared" si="0"/>
        <v>42.571428571428577</v>
      </c>
      <c r="J10" s="17">
        <f t="shared" si="0"/>
        <v>85.379241516966061</v>
      </c>
      <c r="K10" s="17">
        <v>0</v>
      </c>
      <c r="L10" s="17">
        <f t="shared" si="0"/>
        <v>62.508122157244962</v>
      </c>
      <c r="M10" s="17" t="e">
        <f t="shared" si="0"/>
        <v>#DIV/0!</v>
      </c>
      <c r="N10" s="17"/>
      <c r="O10" s="17">
        <f t="shared" si="0"/>
        <v>75.663716814159287</v>
      </c>
      <c r="P10" s="17">
        <f>SUM(P9/P7*100)</f>
        <v>15.000000000000002</v>
      </c>
      <c r="Q10" s="17">
        <f>SUM(Q9/Q7*100)</f>
        <v>74.932975871313673</v>
      </c>
      <c r="R10" s="17"/>
      <c r="S10" s="17">
        <f>SUM(S9/S7*100)</f>
        <v>62.411347517730498</v>
      </c>
      <c r="T10" s="17">
        <f>SUM(T9/T7*100)</f>
        <v>80.952380952380949</v>
      </c>
      <c r="U10" s="17">
        <f>SUM(U9/U7*100)</f>
        <v>0</v>
      </c>
      <c r="V10" s="17"/>
      <c r="W10" s="17">
        <f>SUM(W9/W7*100)</f>
        <v>65.972222222222214</v>
      </c>
      <c r="X10" s="17">
        <f t="shared" si="0"/>
        <v>0</v>
      </c>
      <c r="Y10" s="17">
        <f t="shared" si="0"/>
        <v>66.721204188481664</v>
      </c>
    </row>
    <row r="11" spans="1:27" ht="24.75" customHeight="1" thickBot="1">
      <c r="A11" s="32"/>
      <c r="B11" s="32"/>
      <c r="C11" s="14" t="s">
        <v>44</v>
      </c>
      <c r="D11" s="14"/>
      <c r="E11" s="12">
        <f>SUM(E9/E8*100)</f>
        <v>89.665189561792218</v>
      </c>
      <c r="F11" s="12">
        <f t="shared" ref="F11:Y11" si="1">SUM(F9/F8*100)</f>
        <v>91.542649727767696</v>
      </c>
      <c r="G11" s="12" t="e">
        <f t="shared" si="1"/>
        <v>#DIV/0!</v>
      </c>
      <c r="H11" s="12">
        <f t="shared" si="1"/>
        <v>112.5</v>
      </c>
      <c r="I11" s="12">
        <f t="shared" si="1"/>
        <v>65.735294117647058</v>
      </c>
      <c r="J11" s="12">
        <f t="shared" si="1"/>
        <v>97.771428571428558</v>
      </c>
      <c r="K11" s="12">
        <v>0</v>
      </c>
      <c r="L11" s="12">
        <f t="shared" si="1"/>
        <v>82.931034482758619</v>
      </c>
      <c r="M11" s="12" t="e">
        <f t="shared" si="1"/>
        <v>#DIV/0!</v>
      </c>
      <c r="N11" s="12"/>
      <c r="O11" s="12">
        <f t="shared" si="1"/>
        <v>87.244897959183675</v>
      </c>
      <c r="P11" s="12">
        <v>0</v>
      </c>
      <c r="Q11" s="12">
        <f t="shared" si="1"/>
        <v>100</v>
      </c>
      <c r="R11" s="12"/>
      <c r="S11" s="12">
        <f>SUM(S9/S7*100)</f>
        <v>62.411347517730498</v>
      </c>
      <c r="T11" s="12">
        <f>SUM(T9/T7*100)</f>
        <v>80.952380952380949</v>
      </c>
      <c r="U11" s="17">
        <f>SUM(U9/U7*100)</f>
        <v>0</v>
      </c>
      <c r="V11" s="12"/>
      <c r="W11" s="12">
        <v>98.6</v>
      </c>
      <c r="X11" s="12">
        <f t="shared" si="1"/>
        <v>0</v>
      </c>
      <c r="Y11" s="12">
        <f t="shared" si="1"/>
        <v>86.677002325523247</v>
      </c>
    </row>
    <row r="12" spans="1:27" ht="25.5" customHeight="1" thickBot="1">
      <c r="A12" s="33" t="s">
        <v>26</v>
      </c>
      <c r="B12" s="33"/>
      <c r="C12" s="14" t="s">
        <v>3</v>
      </c>
      <c r="D12" s="21">
        <v>10</v>
      </c>
      <c r="E12" s="13"/>
      <c r="F12" s="13"/>
      <c r="G12" s="13"/>
      <c r="H12" s="13"/>
      <c r="I12" s="13"/>
      <c r="J12" s="13"/>
      <c r="K12" s="13"/>
      <c r="L12" s="13"/>
      <c r="M12" s="18"/>
      <c r="N12" s="18"/>
      <c r="O12" s="18"/>
      <c r="P12" s="18"/>
      <c r="Q12" s="18"/>
      <c r="R12" s="18"/>
      <c r="S12" s="18"/>
      <c r="T12" s="15"/>
      <c r="U12" s="15"/>
      <c r="V12" s="18"/>
      <c r="W12" s="18"/>
      <c r="X12" s="18"/>
      <c r="Y12" s="16">
        <v>10</v>
      </c>
    </row>
    <row r="13" spans="1:27" ht="25.5" customHeight="1" thickBot="1">
      <c r="A13" s="33"/>
      <c r="B13" s="33"/>
      <c r="C13" s="14" t="s">
        <v>42</v>
      </c>
      <c r="D13" s="14"/>
      <c r="E13" s="13"/>
      <c r="F13" s="13"/>
      <c r="G13" s="13"/>
      <c r="H13" s="13"/>
      <c r="I13" s="13"/>
      <c r="J13" s="13"/>
      <c r="K13" s="13"/>
      <c r="L13" s="13"/>
      <c r="M13" s="18"/>
      <c r="N13" s="18"/>
      <c r="O13" s="18"/>
      <c r="P13" s="18"/>
      <c r="Q13" s="18"/>
      <c r="R13" s="18"/>
      <c r="S13" s="18"/>
      <c r="T13" s="15"/>
      <c r="U13" s="15"/>
      <c r="V13" s="18"/>
      <c r="W13" s="18"/>
      <c r="X13" s="18"/>
      <c r="Y13" s="16">
        <v>0</v>
      </c>
    </row>
    <row r="14" spans="1:27" ht="25.5" customHeight="1" thickBot="1">
      <c r="A14" s="33"/>
      <c r="B14" s="33"/>
      <c r="C14" s="14" t="s">
        <v>43</v>
      </c>
      <c r="D14" s="14"/>
      <c r="E14" s="13"/>
      <c r="F14" s="13"/>
      <c r="G14" s="13"/>
      <c r="H14" s="13"/>
      <c r="I14" s="13"/>
      <c r="J14" s="13"/>
      <c r="K14" s="13"/>
      <c r="L14" s="13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6">
        <v>0</v>
      </c>
    </row>
    <row r="15" spans="1:27" ht="25.5" customHeight="1" thickBot="1">
      <c r="A15" s="33"/>
      <c r="B15" s="33"/>
      <c r="C15" s="14" t="s">
        <v>6</v>
      </c>
      <c r="D15" s="14"/>
      <c r="E15" s="12"/>
      <c r="F15" s="12"/>
      <c r="G15" s="12"/>
      <c r="H15" s="12"/>
      <c r="I15" s="12"/>
      <c r="J15" s="12"/>
      <c r="K15" s="12"/>
      <c r="L15" s="12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6"/>
    </row>
    <row r="16" spans="1:27" ht="25.5" customHeight="1" thickBot="1">
      <c r="A16" s="33"/>
      <c r="B16" s="33"/>
      <c r="C16" s="14" t="s">
        <v>44</v>
      </c>
      <c r="D16" s="14"/>
      <c r="E16" s="12"/>
      <c r="F16" s="12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2"/>
      <c r="Y16" s="13"/>
    </row>
    <row r="17" spans="1:25" ht="25.5" customHeight="1" thickBot="1">
      <c r="A17" s="33" t="s">
        <v>20</v>
      </c>
      <c r="B17" s="34"/>
      <c r="C17" s="14" t="s">
        <v>3</v>
      </c>
      <c r="D17" s="14"/>
      <c r="E17" s="15">
        <v>71</v>
      </c>
      <c r="F17" s="15">
        <v>22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>
        <v>14</v>
      </c>
      <c r="Y17" s="16">
        <f>SUM(E17:X17)</f>
        <v>107</v>
      </c>
    </row>
    <row r="18" spans="1:25" ht="25.5" customHeight="1" thickBot="1">
      <c r="A18" s="34"/>
      <c r="B18" s="34"/>
      <c r="C18" s="14" t="s">
        <v>42</v>
      </c>
      <c r="D18" s="14"/>
      <c r="E18" s="15">
        <v>53.2</v>
      </c>
      <c r="F18" s="15">
        <v>16.5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>
        <v>10.5</v>
      </c>
      <c r="Y18" s="16">
        <f>SUM(E18:X18)</f>
        <v>80.2</v>
      </c>
    </row>
    <row r="19" spans="1:25" ht="25.5" customHeight="1" thickBot="1">
      <c r="A19" s="34"/>
      <c r="B19" s="34"/>
      <c r="C19" s="14" t="s">
        <v>43</v>
      </c>
      <c r="D19" s="14"/>
      <c r="E19" s="15">
        <v>44.2</v>
      </c>
      <c r="F19" s="15">
        <v>13.3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>
        <v>10.199999999999999</v>
      </c>
      <c r="Y19" s="16">
        <f>SUM(E19:X19)</f>
        <v>67.7</v>
      </c>
    </row>
    <row r="20" spans="1:25" ht="25.5" customHeight="1" thickBot="1">
      <c r="A20" s="34"/>
      <c r="B20" s="34"/>
      <c r="C20" s="14" t="s">
        <v>6</v>
      </c>
      <c r="D20" s="14"/>
      <c r="E20" s="17">
        <f>SUM(E19/E17*100)</f>
        <v>62.253521126760567</v>
      </c>
      <c r="F20" s="17">
        <f>SUM(F19/F17*100)</f>
        <v>60.45454545454546</v>
      </c>
      <c r="G20" s="17"/>
      <c r="H20" s="17"/>
      <c r="I20" s="17"/>
      <c r="J20" s="17"/>
      <c r="K20" s="17"/>
      <c r="L20" s="17"/>
      <c r="M20" s="17" t="e">
        <f>SUM(M19/M17*100)</f>
        <v>#DIV/0!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>
        <f>SUM(Y19/Y17*100)</f>
        <v>63.271028037383182</v>
      </c>
    </row>
    <row r="21" spans="1:25" ht="25.5" customHeight="1" thickBot="1">
      <c r="A21" s="34"/>
      <c r="B21" s="34"/>
      <c r="C21" s="14" t="s">
        <v>44</v>
      </c>
      <c r="D21" s="14"/>
      <c r="E21" s="17">
        <f>SUM(E19/E18*100)</f>
        <v>83.082706766917298</v>
      </c>
      <c r="F21" s="17">
        <f>SUM(F19/F18*100)</f>
        <v>80.606060606060609</v>
      </c>
      <c r="G21" s="17"/>
      <c r="H21" s="17"/>
      <c r="I21" s="17"/>
      <c r="J21" s="17"/>
      <c r="K21" s="17"/>
      <c r="L21" s="17"/>
      <c r="M21" s="17" t="e">
        <f>SUM(M19/M18*100)</f>
        <v>#DIV/0!</v>
      </c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>
        <f>SUM(Y19/Y18*100)</f>
        <v>84.413965087281795</v>
      </c>
    </row>
    <row r="22" spans="1:25" ht="25.5" customHeight="1" thickBot="1">
      <c r="A22" s="42" t="s">
        <v>40</v>
      </c>
      <c r="B22" s="43"/>
      <c r="C22" s="14" t="s">
        <v>3</v>
      </c>
      <c r="D22" s="14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>
        <v>15</v>
      </c>
      <c r="W22" s="17"/>
      <c r="X22" s="17"/>
      <c r="Y22" s="17">
        <v>15</v>
      </c>
    </row>
    <row r="23" spans="1:25" ht="25.5" customHeight="1" thickBot="1">
      <c r="A23" s="44"/>
      <c r="B23" s="45"/>
      <c r="C23" s="14" t="s">
        <v>42</v>
      </c>
      <c r="D23" s="1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>
        <v>15</v>
      </c>
      <c r="W23" s="17"/>
      <c r="X23" s="17"/>
      <c r="Y23" s="17">
        <v>15</v>
      </c>
    </row>
    <row r="24" spans="1:25" ht="25.5" customHeight="1" thickBot="1">
      <c r="A24" s="44"/>
      <c r="B24" s="45"/>
      <c r="C24" s="14" t="s">
        <v>43</v>
      </c>
      <c r="D24" s="1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>
        <v>0</v>
      </c>
      <c r="W24" s="17"/>
      <c r="X24" s="17"/>
      <c r="Y24" s="17"/>
    </row>
    <row r="25" spans="1:25" ht="25.5" customHeight="1" thickBot="1">
      <c r="A25" s="44"/>
      <c r="B25" s="45"/>
      <c r="C25" s="14" t="s">
        <v>6</v>
      </c>
      <c r="D25" s="14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 ht="25.5" customHeight="1" thickBot="1">
      <c r="A26" s="44"/>
      <c r="B26" s="45"/>
      <c r="C26" s="14" t="s">
        <v>44</v>
      </c>
      <c r="D26" s="14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</row>
    <row r="27" spans="1:25" ht="21" thickBot="1">
      <c r="A27" s="24" t="s">
        <v>30</v>
      </c>
      <c r="B27" s="25"/>
      <c r="C27" s="14" t="s">
        <v>3</v>
      </c>
      <c r="D27" s="14"/>
      <c r="E27" s="17"/>
      <c r="F27" s="17"/>
      <c r="G27" s="17"/>
      <c r="H27" s="17"/>
      <c r="I27" s="17"/>
      <c r="J27" s="15">
        <v>250</v>
      </c>
      <c r="K27" s="15"/>
      <c r="L27" s="17"/>
      <c r="M27" s="17"/>
      <c r="N27" s="15">
        <v>5134.3999999999996</v>
      </c>
      <c r="O27" s="15">
        <v>75</v>
      </c>
      <c r="P27" s="17"/>
      <c r="Q27" s="15">
        <v>4</v>
      </c>
      <c r="R27" s="17"/>
      <c r="S27" s="17"/>
      <c r="T27" s="17"/>
      <c r="U27" s="17"/>
      <c r="V27" s="15">
        <v>650</v>
      </c>
      <c r="W27" s="15">
        <v>500</v>
      </c>
      <c r="X27" s="15">
        <v>1003</v>
      </c>
      <c r="Y27" s="16">
        <f>SUM(E27:X27)</f>
        <v>7616.4</v>
      </c>
    </row>
    <row r="28" spans="1:25" ht="21" thickBot="1">
      <c r="A28" s="24"/>
      <c r="B28" s="25"/>
      <c r="C28" s="14" t="s">
        <v>42</v>
      </c>
      <c r="D28" s="14"/>
      <c r="E28" s="17"/>
      <c r="F28" s="17"/>
      <c r="G28" s="17"/>
      <c r="H28" s="17"/>
      <c r="I28" s="17"/>
      <c r="J28" s="15">
        <v>193.5</v>
      </c>
      <c r="K28" s="15"/>
      <c r="L28" s="17"/>
      <c r="M28" s="17"/>
      <c r="N28" s="15">
        <v>4370</v>
      </c>
      <c r="O28" s="15">
        <v>76</v>
      </c>
      <c r="P28" s="17"/>
      <c r="Q28" s="15">
        <v>4</v>
      </c>
      <c r="R28" s="17"/>
      <c r="S28" s="17"/>
      <c r="T28" s="17"/>
      <c r="U28" s="17"/>
      <c r="V28" s="15">
        <v>650</v>
      </c>
      <c r="W28" s="15">
        <v>350</v>
      </c>
      <c r="X28" s="15">
        <v>700</v>
      </c>
      <c r="Y28" s="16">
        <f>SUM(E28:X28)</f>
        <v>6343.5</v>
      </c>
    </row>
    <row r="29" spans="1:25" ht="21" thickBot="1">
      <c r="A29" s="24"/>
      <c r="B29" s="25"/>
      <c r="C29" s="14" t="s">
        <v>43</v>
      </c>
      <c r="D29" s="14"/>
      <c r="E29" s="17"/>
      <c r="F29" s="17"/>
      <c r="G29" s="17"/>
      <c r="H29" s="17"/>
      <c r="I29" s="17"/>
      <c r="J29" s="15">
        <v>115</v>
      </c>
      <c r="K29" s="15"/>
      <c r="L29" s="17"/>
      <c r="M29" s="17"/>
      <c r="N29" s="15">
        <v>3648.1</v>
      </c>
      <c r="O29" s="15">
        <v>0</v>
      </c>
      <c r="P29" s="17"/>
      <c r="Q29" s="15">
        <v>0</v>
      </c>
      <c r="R29" s="17"/>
      <c r="S29" s="17"/>
      <c r="T29" s="17"/>
      <c r="U29" s="17"/>
      <c r="V29" s="17">
        <v>580</v>
      </c>
      <c r="W29" s="15">
        <v>335</v>
      </c>
      <c r="X29" s="15">
        <v>353.5</v>
      </c>
      <c r="Y29" s="16">
        <f>SUM(E29:X29)</f>
        <v>5031.6000000000004</v>
      </c>
    </row>
    <row r="30" spans="1:25" ht="21" thickBot="1">
      <c r="A30" s="24"/>
      <c r="B30" s="25"/>
      <c r="C30" s="14" t="s">
        <v>6</v>
      </c>
      <c r="D30" s="14"/>
      <c r="E30" s="17"/>
      <c r="F30" s="17"/>
      <c r="G30" s="17"/>
      <c r="H30" s="17"/>
      <c r="I30" s="17"/>
      <c r="J30" s="17">
        <f>SUM(J29/J27*100)</f>
        <v>46</v>
      </c>
      <c r="K30" s="17"/>
      <c r="L30" s="17"/>
      <c r="M30" s="17"/>
      <c r="N30" s="17">
        <f>SUM(N29/N27*100)</f>
        <v>71.052119040199443</v>
      </c>
      <c r="O30" s="17">
        <f>SUM(O29/O27*100)</f>
        <v>0</v>
      </c>
      <c r="P30" s="17"/>
      <c r="Q30" s="17">
        <f>SUM(Q29/Q27*100)</f>
        <v>0</v>
      </c>
      <c r="R30" s="17"/>
      <c r="S30" s="17"/>
      <c r="T30" s="17"/>
      <c r="U30" s="17"/>
      <c r="V30" s="17">
        <v>61</v>
      </c>
      <c r="W30" s="17">
        <f>SUM(W29/W27*100)</f>
        <v>67</v>
      </c>
      <c r="X30" s="17">
        <f>SUM(X29/X27*100)</f>
        <v>35.244267198404785</v>
      </c>
      <c r="Y30" s="12">
        <f>SUM(Y29/Y27*100)</f>
        <v>66.062706790609752</v>
      </c>
    </row>
    <row r="31" spans="1:25" ht="21" thickBot="1">
      <c r="A31" s="26"/>
      <c r="B31" s="27"/>
      <c r="C31" s="14" t="s">
        <v>44</v>
      </c>
      <c r="D31" s="14"/>
      <c r="E31" s="17"/>
      <c r="F31" s="17"/>
      <c r="G31" s="17"/>
      <c r="H31" s="17"/>
      <c r="I31" s="17"/>
      <c r="J31" s="12">
        <f>SUM(J29/J28*100)</f>
        <v>59.431524547803619</v>
      </c>
      <c r="K31" s="12"/>
      <c r="L31" s="17"/>
      <c r="M31" s="17"/>
      <c r="N31" s="12">
        <f>SUM(N29/N28*100)</f>
        <v>83.480549199084663</v>
      </c>
      <c r="O31" s="17">
        <f>SUM(O29/O27*100)</f>
        <v>0</v>
      </c>
      <c r="P31" s="17"/>
      <c r="Q31" s="17">
        <f>SUM(Q29/Q27*100)</f>
        <v>0</v>
      </c>
      <c r="R31" s="17"/>
      <c r="S31" s="17"/>
      <c r="T31" s="17"/>
      <c r="U31" s="17"/>
      <c r="V31" s="17">
        <v>61</v>
      </c>
      <c r="W31" s="12">
        <f>SUM(W29/W28*100)</f>
        <v>95.714285714285722</v>
      </c>
      <c r="X31" s="12">
        <f>SUM(X29/X28*100)</f>
        <v>50.5</v>
      </c>
      <c r="Y31" s="20">
        <f>SUM(Y29/Y28*100)</f>
        <v>79.318987940411446</v>
      </c>
    </row>
    <row r="32" spans="1:25" ht="26.25" customHeight="1" thickBot="1">
      <c r="A32" s="33" t="s">
        <v>18</v>
      </c>
      <c r="B32" s="34"/>
      <c r="C32" s="14" t="s">
        <v>3</v>
      </c>
      <c r="D32" s="14"/>
      <c r="E32" s="13"/>
      <c r="F32" s="13"/>
      <c r="G32" s="13"/>
      <c r="H32" s="13"/>
      <c r="I32" s="13"/>
      <c r="J32" s="13"/>
      <c r="K32" s="13"/>
      <c r="L32" s="13"/>
      <c r="M32" s="13"/>
      <c r="N32" s="13">
        <v>411</v>
      </c>
      <c r="O32" s="13">
        <v>20.399999999999999</v>
      </c>
      <c r="P32" s="13"/>
      <c r="Q32" s="13">
        <v>59.1</v>
      </c>
      <c r="R32" s="13"/>
      <c r="S32" s="13"/>
      <c r="T32" s="13"/>
      <c r="U32" s="13"/>
      <c r="V32" s="13">
        <v>182.4</v>
      </c>
      <c r="W32" s="13"/>
      <c r="X32" s="13">
        <v>20</v>
      </c>
      <c r="Y32" s="16">
        <f>SUM(J32:X32)</f>
        <v>692.9</v>
      </c>
    </row>
    <row r="33" spans="1:25" ht="21" thickBot="1">
      <c r="A33" s="34"/>
      <c r="B33" s="34"/>
      <c r="C33" s="14" t="s">
        <v>42</v>
      </c>
      <c r="D33" s="14"/>
      <c r="E33" s="13"/>
      <c r="F33" s="13"/>
      <c r="G33" s="13"/>
      <c r="H33" s="13"/>
      <c r="I33" s="13"/>
      <c r="J33" s="13"/>
      <c r="K33" s="13"/>
      <c r="L33" s="13"/>
      <c r="M33" s="13"/>
      <c r="N33" s="13">
        <v>411</v>
      </c>
      <c r="O33" s="13">
        <v>20.399999999999999</v>
      </c>
      <c r="P33" s="13"/>
      <c r="Q33" s="13">
        <v>59.1</v>
      </c>
      <c r="R33" s="13"/>
      <c r="S33" s="13"/>
      <c r="T33" s="13"/>
      <c r="U33" s="13"/>
      <c r="V33" s="13">
        <v>182.4</v>
      </c>
      <c r="W33" s="13"/>
      <c r="X33" s="13">
        <v>20</v>
      </c>
      <c r="Y33" s="16">
        <f>SUM(J33:X33)</f>
        <v>692.9</v>
      </c>
    </row>
    <row r="34" spans="1:25" ht="21" thickBot="1">
      <c r="A34" s="34"/>
      <c r="B34" s="34"/>
      <c r="C34" s="14" t="s">
        <v>43</v>
      </c>
      <c r="D34" s="14"/>
      <c r="E34" s="13"/>
      <c r="F34" s="13"/>
      <c r="G34" s="13"/>
      <c r="H34" s="13"/>
      <c r="I34" s="13"/>
      <c r="J34" s="13"/>
      <c r="K34" s="13"/>
      <c r="L34" s="13"/>
      <c r="M34" s="13"/>
      <c r="N34" s="13">
        <v>320</v>
      </c>
      <c r="O34" s="13"/>
      <c r="P34" s="13"/>
      <c r="Q34" s="13">
        <v>58.1</v>
      </c>
      <c r="R34" s="13"/>
      <c r="S34" s="13"/>
      <c r="T34" s="13"/>
      <c r="U34" s="13"/>
      <c r="V34" s="13">
        <v>144.69999999999999</v>
      </c>
      <c r="W34" s="13"/>
      <c r="X34" s="13">
        <v>20</v>
      </c>
      <c r="Y34" s="16">
        <f>SUM(J34:X34)</f>
        <v>542.79999999999995</v>
      </c>
    </row>
    <row r="35" spans="1:25" ht="21" thickBot="1">
      <c r="A35" s="34"/>
      <c r="B35" s="34"/>
      <c r="C35" s="14" t="s">
        <v>6</v>
      </c>
      <c r="D35" s="14"/>
      <c r="E35" s="12"/>
      <c r="F35" s="12"/>
      <c r="G35" s="12"/>
      <c r="H35" s="12"/>
      <c r="I35" s="12"/>
      <c r="J35" s="12"/>
      <c r="K35" s="12"/>
      <c r="L35" s="12"/>
      <c r="M35" s="12"/>
      <c r="N35" s="12">
        <f>SUM(N34/N32*100)</f>
        <v>77.858880778588812</v>
      </c>
      <c r="O35" s="12"/>
      <c r="P35" s="12"/>
      <c r="Q35" s="12">
        <f>SUM(Q34/Q32*100)</f>
        <v>98.30795262267344</v>
      </c>
      <c r="R35" s="12"/>
      <c r="S35" s="12"/>
      <c r="T35" s="12"/>
      <c r="U35" s="12"/>
      <c r="V35" s="12">
        <v>0</v>
      </c>
      <c r="W35" s="12"/>
      <c r="X35" s="12"/>
      <c r="Y35" s="12">
        <f>SUM(Y34/Y32*100)</f>
        <v>78.337422427478714</v>
      </c>
    </row>
    <row r="36" spans="1:25" ht="21" thickBot="1">
      <c r="A36" s="34"/>
      <c r="B36" s="34"/>
      <c r="C36" s="14" t="s">
        <v>44</v>
      </c>
      <c r="D36" s="14"/>
      <c r="E36" s="12"/>
      <c r="F36" s="12"/>
      <c r="G36" s="12"/>
      <c r="H36" s="12"/>
      <c r="I36" s="12"/>
      <c r="J36" s="12"/>
      <c r="K36" s="12"/>
      <c r="L36" s="12"/>
      <c r="M36" s="12"/>
      <c r="N36" s="12">
        <f>SUM(N34/N33*100)</f>
        <v>77.858880778588812</v>
      </c>
      <c r="O36" s="12"/>
      <c r="P36" s="12"/>
      <c r="Q36" s="12">
        <f>SUM(Q34/Q32*100)</f>
        <v>98.30795262267344</v>
      </c>
      <c r="R36" s="12"/>
      <c r="S36" s="12"/>
      <c r="T36" s="12"/>
      <c r="U36" s="12"/>
      <c r="V36" s="12">
        <v>0</v>
      </c>
      <c r="W36" s="12"/>
      <c r="X36" s="12"/>
      <c r="Y36" s="12">
        <f>SUM(Y34/Y33*100)</f>
        <v>78.337422427478714</v>
      </c>
    </row>
    <row r="37" spans="1:25" ht="21" thickBot="1">
      <c r="A37" s="46" t="s">
        <v>36</v>
      </c>
      <c r="B37" s="47"/>
      <c r="C37" s="14" t="s">
        <v>3</v>
      </c>
      <c r="D37" s="14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47</v>
      </c>
      <c r="P37" s="12"/>
      <c r="Q37" s="12"/>
      <c r="R37" s="12"/>
      <c r="S37" s="12"/>
      <c r="T37" s="12"/>
      <c r="U37" s="12"/>
      <c r="V37" s="12"/>
      <c r="W37" s="12"/>
      <c r="X37" s="12"/>
      <c r="Y37" s="16">
        <f>SUM(J37:X37)</f>
        <v>47</v>
      </c>
    </row>
    <row r="38" spans="1:25" ht="21" thickBot="1">
      <c r="A38" s="48"/>
      <c r="B38" s="49"/>
      <c r="C38" s="14" t="s">
        <v>42</v>
      </c>
      <c r="D38" s="14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47</v>
      </c>
      <c r="P38" s="12"/>
      <c r="Q38" s="12"/>
      <c r="R38" s="12"/>
      <c r="S38" s="12"/>
      <c r="T38" s="12"/>
      <c r="U38" s="12"/>
      <c r="V38" s="12"/>
      <c r="W38" s="12"/>
      <c r="X38" s="12"/>
      <c r="Y38" s="16">
        <f>SUM(J38:Q38)</f>
        <v>47</v>
      </c>
    </row>
    <row r="39" spans="1:25" ht="21" thickBot="1">
      <c r="A39" s="48"/>
      <c r="B39" s="49"/>
      <c r="C39" s="14" t="s">
        <v>43</v>
      </c>
      <c r="D39" s="14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31.8</v>
      </c>
      <c r="P39" s="12"/>
      <c r="Q39" s="12"/>
      <c r="R39" s="12"/>
      <c r="S39" s="12"/>
      <c r="T39" s="12"/>
      <c r="U39" s="12"/>
      <c r="V39" s="12"/>
      <c r="W39" s="12"/>
      <c r="X39" s="12"/>
      <c r="Y39" s="16">
        <f>SUM(J39:Q39)</f>
        <v>31.8</v>
      </c>
    </row>
    <row r="40" spans="1:25" ht="21" thickBot="1">
      <c r="A40" s="48"/>
      <c r="B40" s="49"/>
      <c r="C40" s="14" t="s">
        <v>6</v>
      </c>
      <c r="D40" s="14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>
        <f>SUM(O39/O37*100)</f>
        <v>67.659574468085111</v>
      </c>
      <c r="P40" s="12"/>
      <c r="Q40" s="12"/>
      <c r="R40" s="12"/>
      <c r="S40" s="12"/>
      <c r="T40" s="12"/>
      <c r="U40" s="12"/>
      <c r="V40" s="12"/>
      <c r="W40" s="12"/>
      <c r="X40" s="12"/>
      <c r="Y40" s="12">
        <f>SUM(Y39/Y37*100)</f>
        <v>67.659574468085111</v>
      </c>
    </row>
    <row r="41" spans="1:25" ht="21" thickBot="1">
      <c r="A41" s="50"/>
      <c r="B41" s="51"/>
      <c r="C41" s="14" t="s">
        <v>44</v>
      </c>
      <c r="D41" s="14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>
        <f>SUM(O39/O38*100)</f>
        <v>67.659574468085111</v>
      </c>
      <c r="P41" s="12"/>
      <c r="Q41" s="12"/>
      <c r="R41" s="12"/>
      <c r="S41" s="12"/>
      <c r="T41" s="12"/>
      <c r="U41" s="12"/>
      <c r="V41" s="12"/>
      <c r="W41" s="12"/>
      <c r="X41" s="12"/>
      <c r="Y41" s="12">
        <f>SUM(Y39/Y38*100)</f>
        <v>67.659574468085111</v>
      </c>
    </row>
    <row r="42" spans="1:25" ht="26.25" customHeight="1" thickBot="1">
      <c r="A42" s="46" t="s">
        <v>19</v>
      </c>
      <c r="B42" s="47"/>
      <c r="C42" s="14" t="s">
        <v>3</v>
      </c>
      <c r="D42" s="14"/>
      <c r="E42" s="13">
        <v>1319</v>
      </c>
      <c r="F42" s="13">
        <v>401</v>
      </c>
      <c r="G42" s="13">
        <v>88</v>
      </c>
      <c r="H42" s="13">
        <v>1</v>
      </c>
      <c r="I42" s="13">
        <v>184.7</v>
      </c>
      <c r="J42" s="13">
        <v>244.4</v>
      </c>
      <c r="K42" s="13">
        <v>1.6</v>
      </c>
      <c r="L42" s="13">
        <v>45.4</v>
      </c>
      <c r="M42" s="13"/>
      <c r="N42" s="13"/>
      <c r="O42" s="13">
        <v>72</v>
      </c>
      <c r="P42" s="13"/>
      <c r="Q42" s="13"/>
      <c r="R42" s="13"/>
      <c r="S42" s="13">
        <v>6</v>
      </c>
      <c r="T42" s="13"/>
      <c r="U42" s="13"/>
      <c r="V42" s="13">
        <v>30876.799999999999</v>
      </c>
      <c r="W42" s="13"/>
      <c r="X42" s="13">
        <v>72</v>
      </c>
      <c r="Y42" s="16">
        <f>SUM(E42:X42)</f>
        <v>33311.9</v>
      </c>
    </row>
    <row r="43" spans="1:25" ht="21" thickBot="1">
      <c r="A43" s="48"/>
      <c r="B43" s="49"/>
      <c r="C43" s="14" t="s">
        <v>42</v>
      </c>
      <c r="D43" s="14"/>
      <c r="E43" s="13">
        <v>969</v>
      </c>
      <c r="F43" s="13">
        <v>298</v>
      </c>
      <c r="G43" s="13">
        <v>66</v>
      </c>
      <c r="H43" s="13">
        <v>0.2</v>
      </c>
      <c r="I43" s="13">
        <v>111</v>
      </c>
      <c r="J43" s="13">
        <v>204</v>
      </c>
      <c r="K43" s="13">
        <v>1.1000000000000001</v>
      </c>
      <c r="L43" s="13">
        <v>30.4</v>
      </c>
      <c r="M43" s="13"/>
      <c r="N43" s="13"/>
      <c r="O43" s="13">
        <v>72</v>
      </c>
      <c r="P43" s="13"/>
      <c r="Q43" s="13"/>
      <c r="R43" s="13"/>
      <c r="S43" s="13">
        <v>6</v>
      </c>
      <c r="T43" s="13"/>
      <c r="U43" s="13"/>
      <c r="V43" s="13">
        <v>30852.799999999999</v>
      </c>
      <c r="W43" s="13"/>
      <c r="X43" s="13">
        <v>65</v>
      </c>
      <c r="Y43" s="16">
        <f>SUM(E43:X43)</f>
        <v>32675.5</v>
      </c>
    </row>
    <row r="44" spans="1:25" ht="21" thickBot="1">
      <c r="A44" s="48"/>
      <c r="B44" s="49"/>
      <c r="C44" s="14" t="s">
        <v>43</v>
      </c>
      <c r="D44" s="14"/>
      <c r="E44" s="13">
        <v>934</v>
      </c>
      <c r="F44" s="13">
        <v>267</v>
      </c>
      <c r="G44" s="13">
        <v>44</v>
      </c>
      <c r="H44" s="13">
        <v>0.7</v>
      </c>
      <c r="I44" s="13">
        <v>111</v>
      </c>
      <c r="J44" s="13">
        <v>131</v>
      </c>
      <c r="K44" s="13">
        <v>1.1000000000000001</v>
      </c>
      <c r="L44" s="13">
        <v>14.7</v>
      </c>
      <c r="M44" s="13"/>
      <c r="N44" s="13"/>
      <c r="O44" s="13">
        <v>57</v>
      </c>
      <c r="P44" s="13"/>
      <c r="Q44" s="13"/>
      <c r="R44" s="13"/>
      <c r="S44" s="13">
        <v>5</v>
      </c>
      <c r="T44" s="13"/>
      <c r="U44" s="13"/>
      <c r="V44" s="13">
        <v>28695.5</v>
      </c>
      <c r="W44" s="13"/>
      <c r="X44" s="13">
        <v>64.8</v>
      </c>
      <c r="Y44" s="16">
        <f>SUM(E44:X44)</f>
        <v>30325.8</v>
      </c>
    </row>
    <row r="45" spans="1:25" ht="21" thickBot="1">
      <c r="A45" s="48"/>
      <c r="B45" s="49"/>
      <c r="C45" s="14" t="s">
        <v>6</v>
      </c>
      <c r="D45" s="14"/>
      <c r="E45" s="12">
        <f>SUM(E44/E42*100)</f>
        <v>70.811220621683091</v>
      </c>
      <c r="F45" s="12">
        <f>SUM(F44/F42*100)</f>
        <v>66.583541147132181</v>
      </c>
      <c r="G45" s="12">
        <v>26</v>
      </c>
      <c r="H45" s="12">
        <f>SUM(H44/H42*100)</f>
        <v>70</v>
      </c>
      <c r="I45" s="12">
        <f>SUM(I44/I42*100)</f>
        <v>60.097455332972395</v>
      </c>
      <c r="J45" s="12">
        <v>8.4</v>
      </c>
      <c r="K45" s="12">
        <v>60</v>
      </c>
      <c r="L45" s="12">
        <f>SUM(L44/L42*100)</f>
        <v>32.378854625550666</v>
      </c>
      <c r="M45" s="12" t="e">
        <f>SUM(M44/M42*100)</f>
        <v>#DIV/0!</v>
      </c>
      <c r="N45" s="12"/>
      <c r="O45" s="12">
        <v>50</v>
      </c>
      <c r="P45" s="12"/>
      <c r="Q45" s="12"/>
      <c r="R45" s="12"/>
      <c r="S45" s="12">
        <f>SUM(S44/S42*100)</f>
        <v>83.333333333333343</v>
      </c>
      <c r="T45" s="12"/>
      <c r="U45" s="12"/>
      <c r="V45" s="12">
        <f>SUM(V44/V42*100)</f>
        <v>92.935472587832933</v>
      </c>
      <c r="W45" s="12"/>
      <c r="X45" s="12">
        <f>SUM(X44/X42*100)</f>
        <v>89.999999999999986</v>
      </c>
      <c r="Y45" s="12">
        <f>SUM(Y44/Y42*100)</f>
        <v>91.035936106916736</v>
      </c>
    </row>
    <row r="46" spans="1:25" ht="21" thickBot="1">
      <c r="A46" s="50"/>
      <c r="B46" s="51"/>
      <c r="C46" s="14" t="s">
        <v>44</v>
      </c>
      <c r="D46" s="14"/>
      <c r="E46" s="12">
        <f>SUM(E44/E43*100)</f>
        <v>96.388028895768826</v>
      </c>
      <c r="F46" s="12">
        <f>SUM(F44/F43*100)</f>
        <v>89.597315436241615</v>
      </c>
      <c r="G46" s="12">
        <v>52</v>
      </c>
      <c r="H46" s="12">
        <f>SUM(H44/H42*100)</f>
        <v>70</v>
      </c>
      <c r="I46" s="12">
        <f>SUM(I44/I43*100)</f>
        <v>100</v>
      </c>
      <c r="J46" s="12">
        <f>SUM(J44/J43*100)</f>
        <v>64.215686274509807</v>
      </c>
      <c r="K46" s="12">
        <v>40</v>
      </c>
      <c r="L46" s="12">
        <f>SUM(L44/L43*100)</f>
        <v>48.355263157894733</v>
      </c>
      <c r="M46" s="12" t="e">
        <f>SUM(M44/M43*100)</f>
        <v>#DIV/0!</v>
      </c>
      <c r="N46" s="12"/>
      <c r="O46" s="12">
        <v>20</v>
      </c>
      <c r="P46" s="12"/>
      <c r="Q46" s="12"/>
      <c r="R46" s="12"/>
      <c r="S46" s="12">
        <f>SUM(S44/S43*100)</f>
        <v>83.333333333333343</v>
      </c>
      <c r="T46" s="12"/>
      <c r="U46" s="12"/>
      <c r="V46" s="12">
        <f>SUM(V44/V42*100)</f>
        <v>92.935472587832933</v>
      </c>
      <c r="W46" s="12"/>
      <c r="X46" s="12">
        <f>SUM(X44/X43*100)</f>
        <v>99.692307692307693</v>
      </c>
      <c r="Y46" s="12">
        <f>SUM(Y44/Y43*100)</f>
        <v>92.808985325396691</v>
      </c>
    </row>
    <row r="47" spans="1:25" ht="26.25" customHeight="1" thickBot="1">
      <c r="A47" s="33" t="s">
        <v>41</v>
      </c>
      <c r="B47" s="34"/>
      <c r="C47" s="14" t="s">
        <v>3</v>
      </c>
      <c r="D47" s="14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>
        <v>1</v>
      </c>
      <c r="R47" s="13">
        <v>8</v>
      </c>
      <c r="S47" s="13"/>
      <c r="T47" s="13"/>
      <c r="U47" s="13"/>
      <c r="V47" s="13"/>
      <c r="W47" s="13"/>
      <c r="X47" s="13"/>
      <c r="Y47" s="16">
        <f>SUM(K47:X47)</f>
        <v>9</v>
      </c>
    </row>
    <row r="48" spans="1:25" ht="26.25" customHeight="1" thickBot="1">
      <c r="A48" s="34"/>
      <c r="B48" s="34"/>
      <c r="C48" s="14" t="s">
        <v>42</v>
      </c>
      <c r="D48" s="14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>
        <v>1</v>
      </c>
      <c r="R48" s="13">
        <v>6</v>
      </c>
      <c r="S48" s="13"/>
      <c r="T48" s="13"/>
      <c r="U48" s="13"/>
      <c r="V48" s="13"/>
      <c r="W48" s="13"/>
      <c r="X48" s="13"/>
      <c r="Y48" s="16">
        <f>SUM(K48:X48)</f>
        <v>7</v>
      </c>
    </row>
    <row r="49" spans="1:27" ht="26.25" customHeight="1" thickBot="1">
      <c r="A49" s="34"/>
      <c r="B49" s="34"/>
      <c r="C49" s="14" t="s">
        <v>43</v>
      </c>
      <c r="D49" s="14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>
        <v>4</v>
      </c>
      <c r="S49" s="13"/>
      <c r="T49" s="13"/>
      <c r="U49" s="13"/>
      <c r="V49" s="13"/>
      <c r="W49" s="13"/>
      <c r="X49" s="13"/>
      <c r="Y49" s="16">
        <f>SUM(K49:W49)</f>
        <v>4</v>
      </c>
    </row>
    <row r="50" spans="1:27" ht="21" thickBot="1">
      <c r="A50" s="34"/>
      <c r="B50" s="34"/>
      <c r="C50" s="14" t="s">
        <v>6</v>
      </c>
      <c r="D50" s="14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>
        <f>SUM(R49/R47*100)</f>
        <v>50</v>
      </c>
      <c r="S50" s="12"/>
      <c r="T50" s="12"/>
      <c r="U50" s="12"/>
      <c r="V50" s="12"/>
      <c r="W50" s="12"/>
      <c r="X50" s="12"/>
      <c r="Y50" s="12">
        <f>SUM(Y49/Y47*100)</f>
        <v>44.444444444444443</v>
      </c>
    </row>
    <row r="51" spans="1:27" ht="21" thickBot="1">
      <c r="A51" s="34"/>
      <c r="B51" s="34"/>
      <c r="C51" s="14" t="s">
        <v>44</v>
      </c>
      <c r="D51" s="14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>
        <f>SUM(R49/R48*100)</f>
        <v>66.666666666666657</v>
      </c>
      <c r="S51" s="12"/>
      <c r="T51" s="12"/>
      <c r="U51" s="12"/>
      <c r="V51" s="12"/>
      <c r="W51" s="12"/>
      <c r="X51" s="12"/>
      <c r="Y51" s="12">
        <f>SUM(Y49/Y48*100)</f>
        <v>57.142857142857139</v>
      </c>
    </row>
    <row r="52" spans="1:27" ht="5.25" hidden="1" customHeight="1" thickBot="1">
      <c r="A52" s="10" t="s">
        <v>25</v>
      </c>
      <c r="B52" s="10"/>
      <c r="C52" s="14" t="s">
        <v>3</v>
      </c>
      <c r="D52" s="14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6"/>
    </row>
    <row r="53" spans="1:27" ht="27" hidden="1" customHeight="1" thickBot="1">
      <c r="A53" s="10"/>
      <c r="B53" s="10"/>
      <c r="C53" s="14" t="s">
        <v>22</v>
      </c>
      <c r="D53" s="14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6"/>
    </row>
    <row r="54" spans="1:27" ht="32.25" hidden="1" customHeight="1" thickBot="1">
      <c r="A54" s="10"/>
      <c r="B54" s="10"/>
      <c r="C54" s="14" t="s">
        <v>23</v>
      </c>
      <c r="D54" s="14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6"/>
    </row>
    <row r="55" spans="1:27" ht="27" hidden="1" customHeight="1" thickBot="1">
      <c r="A55" s="10"/>
      <c r="B55" s="10"/>
      <c r="C55" s="14" t="s">
        <v>6</v>
      </c>
      <c r="D55" s="14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7" ht="27" hidden="1" customHeight="1" thickBot="1">
      <c r="A56" s="10"/>
      <c r="B56" s="10"/>
      <c r="C56" s="14" t="s">
        <v>24</v>
      </c>
      <c r="D56" s="14"/>
      <c r="E56" s="12"/>
      <c r="F56" s="12"/>
      <c r="G56" s="12"/>
      <c r="H56" s="17"/>
      <c r="I56" s="12"/>
      <c r="J56" s="12"/>
      <c r="K56" s="12"/>
      <c r="L56" s="12"/>
      <c r="M56" s="17"/>
      <c r="N56" s="17"/>
      <c r="O56" s="12"/>
      <c r="P56" s="12"/>
      <c r="Q56" s="17"/>
      <c r="R56" s="17"/>
      <c r="S56" s="17"/>
      <c r="T56" s="17"/>
      <c r="U56" s="17"/>
      <c r="V56" s="17"/>
      <c r="W56" s="17"/>
      <c r="X56" s="17"/>
      <c r="Y56" s="17"/>
    </row>
    <row r="57" spans="1:27" ht="26.25" customHeight="1" thickBot="1">
      <c r="A57" s="33" t="s">
        <v>28</v>
      </c>
      <c r="B57" s="34"/>
      <c r="C57" s="14" t="s">
        <v>3</v>
      </c>
      <c r="D57" s="14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>
        <v>80</v>
      </c>
      <c r="P57" s="13"/>
      <c r="Q57" s="13"/>
      <c r="R57" s="13"/>
      <c r="S57" s="13"/>
      <c r="T57" s="13"/>
      <c r="U57" s="13"/>
      <c r="V57" s="13"/>
      <c r="W57" s="13"/>
      <c r="X57" s="13"/>
      <c r="Y57" s="13">
        <f>SUM(O57)</f>
        <v>80</v>
      </c>
    </row>
    <row r="58" spans="1:27" ht="21" thickBot="1">
      <c r="A58" s="34"/>
      <c r="B58" s="34"/>
      <c r="C58" s="14" t="s">
        <v>42</v>
      </c>
      <c r="D58" s="14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>
        <v>60</v>
      </c>
      <c r="P58" s="13"/>
      <c r="Q58" s="13"/>
      <c r="R58" s="13"/>
      <c r="S58" s="13"/>
      <c r="T58" s="13"/>
      <c r="U58" s="13"/>
      <c r="V58" s="13"/>
      <c r="W58" s="13"/>
      <c r="X58" s="13"/>
      <c r="Y58" s="13">
        <f>SUM(O58)</f>
        <v>60</v>
      </c>
    </row>
    <row r="59" spans="1:27" ht="21" thickBot="1">
      <c r="A59" s="34"/>
      <c r="B59" s="34"/>
      <c r="C59" s="14" t="s">
        <v>43</v>
      </c>
      <c r="D59" s="14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>
        <v>19.5</v>
      </c>
      <c r="P59" s="13"/>
      <c r="Q59" s="13"/>
      <c r="R59" s="13"/>
      <c r="S59" s="13"/>
      <c r="T59" s="13"/>
      <c r="U59" s="13"/>
      <c r="V59" s="13"/>
      <c r="W59" s="13"/>
      <c r="X59" s="13"/>
      <c r="Y59" s="13">
        <f>SUM(O59)</f>
        <v>19.5</v>
      </c>
    </row>
    <row r="60" spans="1:27" ht="27" thickBot="1">
      <c r="A60" s="34"/>
      <c r="B60" s="34"/>
      <c r="C60" s="14" t="s">
        <v>6</v>
      </c>
      <c r="D60" s="14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>
        <f>SUM(O59/O57*100)</f>
        <v>24.375</v>
      </c>
      <c r="P60" s="12"/>
      <c r="Q60" s="12"/>
      <c r="R60" s="12"/>
      <c r="S60" s="12"/>
      <c r="T60" s="12"/>
      <c r="U60" s="12"/>
      <c r="V60" s="12"/>
      <c r="W60" s="12"/>
      <c r="X60" s="12"/>
      <c r="Y60" s="12">
        <f>SUM(Y59/Y57*100)</f>
        <v>24.375</v>
      </c>
      <c r="Z60" s="9"/>
    </row>
    <row r="61" spans="1:27" ht="21" thickBot="1">
      <c r="A61" s="34"/>
      <c r="B61" s="34"/>
      <c r="C61" s="14" t="s">
        <v>44</v>
      </c>
      <c r="D61" s="14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>
        <f>SUM(O59/O58*100)</f>
        <v>32.5</v>
      </c>
      <c r="P61" s="12"/>
      <c r="Q61" s="12"/>
      <c r="R61" s="12"/>
      <c r="S61" s="12"/>
      <c r="T61" s="12"/>
      <c r="U61" s="12"/>
      <c r="V61" s="12"/>
      <c r="W61" s="12"/>
      <c r="X61" s="12"/>
      <c r="Y61" s="12">
        <f>SUM(Y59/Y58*100)</f>
        <v>32.5</v>
      </c>
      <c r="Z61" s="8"/>
    </row>
    <row r="62" spans="1:27" ht="26.25" customHeight="1" thickBot="1">
      <c r="A62" s="33" t="s">
        <v>1</v>
      </c>
      <c r="B62" s="33"/>
      <c r="C62" s="14" t="s">
        <v>3</v>
      </c>
      <c r="D62" s="14">
        <v>10</v>
      </c>
      <c r="E62" s="15">
        <f t="shared" ref="E62:F64" si="2">SUM(E7+E17+E42)</f>
        <v>4078.9</v>
      </c>
      <c r="F62" s="15">
        <f t="shared" si="2"/>
        <v>1170</v>
      </c>
      <c r="G62" s="15">
        <f>SUM(G42)</f>
        <v>88</v>
      </c>
      <c r="H62" s="15">
        <f t="shared" ref="H62:I64" si="3">SUM(H7+H42)</f>
        <v>2</v>
      </c>
      <c r="I62" s="15">
        <f t="shared" si="3"/>
        <v>394.7</v>
      </c>
      <c r="J62" s="15">
        <f>SUM(J7+J27+J42)</f>
        <v>694.8</v>
      </c>
      <c r="K62" s="15">
        <f t="shared" ref="K62:L64" si="4">SUM(K7+K42)</f>
        <v>2.2000000000000002</v>
      </c>
      <c r="L62" s="13">
        <f t="shared" si="4"/>
        <v>814.9</v>
      </c>
      <c r="M62" s="15"/>
      <c r="N62" s="13">
        <f>SUM(N27+N32)</f>
        <v>5545.4</v>
      </c>
      <c r="O62" s="13">
        <f>SUM(O7+O27+O32+O37+O42+O57)</f>
        <v>520.4</v>
      </c>
      <c r="P62" s="13">
        <f>SUM(P7)</f>
        <v>18</v>
      </c>
      <c r="Q62" s="13">
        <f>SUM(Q7+Q27+Q32+Q47)</f>
        <v>138.69999999999999</v>
      </c>
      <c r="R62" s="13">
        <f>SUM(R47)</f>
        <v>8</v>
      </c>
      <c r="S62" s="13">
        <f>SUM(S7+S42)</f>
        <v>20.100000000000001</v>
      </c>
      <c r="T62" s="13">
        <f t="shared" ref="T62:U64" si="5">SUM(T7)</f>
        <v>21</v>
      </c>
      <c r="U62" s="13">
        <f t="shared" si="5"/>
        <v>3</v>
      </c>
      <c r="V62" s="13">
        <f>SUM(V22,V27,V32,V42)</f>
        <v>31724.2</v>
      </c>
      <c r="W62" s="13">
        <f>SUM(W7+W27)</f>
        <v>716</v>
      </c>
      <c r="X62" s="13">
        <f>SUM(X7+X17+X27+X32+X42)</f>
        <v>1114.0999999999999</v>
      </c>
      <c r="Y62" s="13">
        <f>SUM(Y7+Y12+Y17+Y22+Y27+Y32+Y37+Y42+Y47+Y57)</f>
        <v>47084.4</v>
      </c>
      <c r="Z62" s="22">
        <f>SUM(E62+D62+F62+G62+H62+I62+J62+K62+L62+N62+O62+P62+Q62+R62+S62+T62+U62+V62+W62+X62+AC63)</f>
        <v>47084.4</v>
      </c>
      <c r="AA62" s="4"/>
    </row>
    <row r="63" spans="1:27" ht="21" thickBot="1">
      <c r="A63" s="33"/>
      <c r="B63" s="33"/>
      <c r="C63" s="14" t="s">
        <v>42</v>
      </c>
      <c r="D63" s="14"/>
      <c r="E63" s="15">
        <f t="shared" si="2"/>
        <v>3053.2</v>
      </c>
      <c r="F63" s="15">
        <f t="shared" si="2"/>
        <v>865.5</v>
      </c>
      <c r="G63" s="15">
        <f>SUM(G43)</f>
        <v>66</v>
      </c>
      <c r="H63" s="15">
        <f t="shared" si="3"/>
        <v>1</v>
      </c>
      <c r="I63" s="15">
        <f t="shared" si="3"/>
        <v>247</v>
      </c>
      <c r="J63" s="15">
        <f>SUM(J8+J28+J43)</f>
        <v>572.5</v>
      </c>
      <c r="K63" s="15">
        <f t="shared" si="4"/>
        <v>1.6</v>
      </c>
      <c r="L63" s="13">
        <f t="shared" si="4"/>
        <v>610.4</v>
      </c>
      <c r="M63" s="15"/>
      <c r="N63" s="13">
        <f>SUM(N28+N33)</f>
        <v>4781</v>
      </c>
      <c r="O63" s="13">
        <f>SUM(O8+O28+O33+O38+O43+O58)</f>
        <v>471.4</v>
      </c>
      <c r="P63" s="13">
        <f>+P8</f>
        <v>18</v>
      </c>
      <c r="Q63" s="13">
        <f>SUM(Q8+Q28+Q33+Q48)</f>
        <v>120</v>
      </c>
      <c r="R63" s="13">
        <f>SUM(R48)</f>
        <v>6</v>
      </c>
      <c r="S63" s="13">
        <f>SUM(S8+S43)</f>
        <v>20.100000000000001</v>
      </c>
      <c r="T63" s="13">
        <f t="shared" si="5"/>
        <v>18</v>
      </c>
      <c r="U63" s="13">
        <f t="shared" si="5"/>
        <v>3</v>
      </c>
      <c r="V63" s="13">
        <f>SUM(V23,V28,V33,V43)</f>
        <v>31700.2</v>
      </c>
      <c r="W63" s="13">
        <f>SUM(W8+W28)</f>
        <v>566</v>
      </c>
      <c r="X63" s="13">
        <f>SUM(X8+X18+X28+X33+X43)</f>
        <v>799.3</v>
      </c>
      <c r="Y63" s="13">
        <f>SUM(Y8+Y13+Y18+Y23+Y28+Y33+Y38+Y43+Y48+Y58)</f>
        <v>43920.2</v>
      </c>
      <c r="Z63" s="22">
        <f>SUM(E63+F63+G63+H63+I63+J63+K63+L63+N63+O63+P63+Q63+R63+S63+T63+U63+V63+W63+X63)</f>
        <v>43920.200000000004</v>
      </c>
    </row>
    <row r="64" spans="1:27" ht="21" thickBot="1">
      <c r="A64" s="33"/>
      <c r="B64" s="33"/>
      <c r="C64" s="14" t="s">
        <v>43</v>
      </c>
      <c r="D64" s="14"/>
      <c r="E64" s="15">
        <f t="shared" si="2"/>
        <v>2799.3</v>
      </c>
      <c r="F64" s="15">
        <f t="shared" si="2"/>
        <v>784.69999999999993</v>
      </c>
      <c r="G64" s="15">
        <f>SUM(G44)</f>
        <v>44</v>
      </c>
      <c r="H64" s="15">
        <f t="shared" si="3"/>
        <v>1.6</v>
      </c>
      <c r="I64" s="15">
        <f t="shared" si="3"/>
        <v>200.4</v>
      </c>
      <c r="J64" s="15">
        <f>SUM(J9+J29+J44)</f>
        <v>417.1</v>
      </c>
      <c r="K64" s="15">
        <f t="shared" si="4"/>
        <v>1.6</v>
      </c>
      <c r="L64" s="13">
        <f t="shared" si="4"/>
        <v>495.7</v>
      </c>
      <c r="M64" s="15"/>
      <c r="N64" s="13">
        <f>SUM(N29+N34)</f>
        <v>3968.1</v>
      </c>
      <c r="O64" s="13">
        <f>SUM(O9+O29+O34+O39+O44+O59)</f>
        <v>279.3</v>
      </c>
      <c r="P64" s="13">
        <v>2.7</v>
      </c>
      <c r="Q64" s="13">
        <f>SUM(Q9+Q29+Q34+Q49)</f>
        <v>114</v>
      </c>
      <c r="R64" s="13">
        <f>SUM(R49)</f>
        <v>4</v>
      </c>
      <c r="S64" s="13">
        <f>SUM(S9+S44)</f>
        <v>13.8</v>
      </c>
      <c r="T64" s="13">
        <f t="shared" si="5"/>
        <v>17</v>
      </c>
      <c r="U64" s="13">
        <f t="shared" si="5"/>
        <v>0</v>
      </c>
      <c r="V64" s="13">
        <f>SUM(V24,V29,V34,V44)</f>
        <v>29420.2</v>
      </c>
      <c r="W64" s="13">
        <f>SUM(W9+W29)</f>
        <v>477.5</v>
      </c>
      <c r="X64" s="13">
        <f>SUM(X9+X19+X29+X34+X44)</f>
        <v>448.5</v>
      </c>
      <c r="Y64" s="13">
        <f>SUM(Y9+Y14+Y19+Y29+Y34+Y39+Y44+Y49+Y59)</f>
        <v>39489.5</v>
      </c>
      <c r="Z64" s="22">
        <f>SUM(D64+E64+F64+G64+H64+I64+J64+K64+L64+N64+O64+P64+Q64+R64+S64+T64+U64+V64+W64+X64)</f>
        <v>39489.5</v>
      </c>
    </row>
    <row r="65" spans="1:25" ht="21" thickBot="1">
      <c r="A65" s="33"/>
      <c r="B65" s="33"/>
      <c r="C65" s="14" t="s">
        <v>6</v>
      </c>
      <c r="D65" s="14"/>
      <c r="E65" s="17">
        <f t="shared" ref="E65:L65" si="6">SUM(E64/E62*100)</f>
        <v>68.628796979577828</v>
      </c>
      <c r="F65" s="17">
        <f t="shared" si="6"/>
        <v>67.068376068376068</v>
      </c>
      <c r="G65" s="17">
        <f t="shared" si="6"/>
        <v>50</v>
      </c>
      <c r="H65" s="17">
        <f t="shared" si="6"/>
        <v>80</v>
      </c>
      <c r="I65" s="17">
        <f t="shared" si="6"/>
        <v>50.772738788953639</v>
      </c>
      <c r="J65" s="17">
        <f t="shared" si="6"/>
        <v>60.031663788140477</v>
      </c>
      <c r="K65" s="17">
        <v>10</v>
      </c>
      <c r="L65" s="12">
        <f t="shared" si="6"/>
        <v>60.8295496379924</v>
      </c>
      <c r="M65" s="17"/>
      <c r="N65" s="12">
        <f>SUM(N64/N62*100)</f>
        <v>71.556605474807952</v>
      </c>
      <c r="O65" s="12">
        <f>SUM(O64/O62*100)</f>
        <v>53.670253651037669</v>
      </c>
      <c r="P65" s="12">
        <f>SUM(P64/P62*100)</f>
        <v>15.000000000000002</v>
      </c>
      <c r="Q65" s="12">
        <f t="shared" ref="Q65:Y65" si="7">SUM(Q64/Q62*100)</f>
        <v>82.191780821917817</v>
      </c>
      <c r="R65" s="12">
        <f t="shared" si="7"/>
        <v>50</v>
      </c>
      <c r="S65" s="12">
        <f t="shared" si="7"/>
        <v>68.656716417910445</v>
      </c>
      <c r="T65" s="12">
        <f>SUM(T64/T62*100)</f>
        <v>80.952380952380949</v>
      </c>
      <c r="U65" s="12">
        <f t="shared" si="7"/>
        <v>0</v>
      </c>
      <c r="V65" s="12">
        <f t="shared" si="7"/>
        <v>92.737405513771819</v>
      </c>
      <c r="W65" s="12">
        <f t="shared" si="7"/>
        <v>66.689944134078218</v>
      </c>
      <c r="X65" s="12">
        <f t="shared" si="7"/>
        <v>40.256709451575269</v>
      </c>
      <c r="Y65" s="12">
        <f t="shared" si="7"/>
        <v>83.869604370024888</v>
      </c>
    </row>
    <row r="66" spans="1:25" ht="21" thickBot="1">
      <c r="A66" s="33"/>
      <c r="B66" s="33"/>
      <c r="C66" s="14" t="s">
        <v>44</v>
      </c>
      <c r="D66" s="14"/>
      <c r="E66" s="12">
        <f>SUM(E64/E63*100)</f>
        <v>91.684134678370242</v>
      </c>
      <c r="F66" s="12">
        <f>SUM(F64/F63*100)</f>
        <v>90.664355863662621</v>
      </c>
      <c r="G66" s="12">
        <f>SUM(G64/G63*100)</f>
        <v>66.666666666666657</v>
      </c>
      <c r="H66" s="12">
        <f>SUM(H64/H63*100)</f>
        <v>160</v>
      </c>
      <c r="I66" s="12">
        <f>SUM(I64/I63*100)</f>
        <v>81.133603238866399</v>
      </c>
      <c r="J66" s="12">
        <f>SUM(J64/J62*100)</f>
        <v>60.031663788140477</v>
      </c>
      <c r="K66" s="12">
        <v>66.7</v>
      </c>
      <c r="L66" s="12">
        <f>SUM(L64/L63*100)</f>
        <v>81.209043250327653</v>
      </c>
      <c r="M66" s="12"/>
      <c r="N66" s="12">
        <f>SUM(N64/N63*100)</f>
        <v>82.997280903576652</v>
      </c>
      <c r="O66" s="12">
        <f>SUM(O64/O63*100)</f>
        <v>59.249045396690711</v>
      </c>
      <c r="P66" s="12">
        <f>SUM(P64/P63*100)</f>
        <v>15.000000000000002</v>
      </c>
      <c r="Q66" s="12">
        <f t="shared" ref="Q66:Y66" si="8">SUM(Q64/Q63*100)</f>
        <v>95</v>
      </c>
      <c r="R66" s="12">
        <f t="shared" si="8"/>
        <v>66.666666666666657</v>
      </c>
      <c r="S66" s="12">
        <f t="shared" si="8"/>
        <v>68.656716417910445</v>
      </c>
      <c r="T66" s="12">
        <f>SUM(T64/T63*100)</f>
        <v>94.444444444444443</v>
      </c>
      <c r="U66" s="12">
        <f t="shared" si="8"/>
        <v>0</v>
      </c>
      <c r="V66" s="12">
        <f t="shared" si="8"/>
        <v>92.807616355732776</v>
      </c>
      <c r="W66" s="12">
        <f t="shared" si="8"/>
        <v>84.36395759717314</v>
      </c>
      <c r="X66" s="12">
        <f t="shared" si="8"/>
        <v>56.111597647941956</v>
      </c>
      <c r="Y66" s="12">
        <f t="shared" si="8"/>
        <v>89.911931184284228</v>
      </c>
    </row>
  </sheetData>
  <mergeCells count="40">
    <mergeCell ref="Y3:Y5"/>
    <mergeCell ref="O3:O5"/>
    <mergeCell ref="V3:V5"/>
    <mergeCell ref="U3:U5"/>
    <mergeCell ref="F3:F5"/>
    <mergeCell ref="R3:R5"/>
    <mergeCell ref="X4:X5"/>
    <mergeCell ref="J4:J5"/>
    <mergeCell ref="H4:H5"/>
    <mergeCell ref="W3:X3"/>
    <mergeCell ref="Q3:Q5"/>
    <mergeCell ref="L3:N3"/>
    <mergeCell ref="W4:W5"/>
    <mergeCell ref="L4:L5"/>
    <mergeCell ref="M4:M5"/>
    <mergeCell ref="A62:B66"/>
    <mergeCell ref="A47:B51"/>
    <mergeCell ref="A42:B46"/>
    <mergeCell ref="G3:G5"/>
    <mergeCell ref="A32:B36"/>
    <mergeCell ref="A57:B61"/>
    <mergeCell ref="B3:C5"/>
    <mergeCell ref="E3:E5"/>
    <mergeCell ref="A37:B41"/>
    <mergeCell ref="A6:B6"/>
    <mergeCell ref="D3:D5"/>
    <mergeCell ref="L1:X1"/>
    <mergeCell ref="A27:B31"/>
    <mergeCell ref="P3:P5"/>
    <mergeCell ref="S3:S5"/>
    <mergeCell ref="A3:A5"/>
    <mergeCell ref="A7:B11"/>
    <mergeCell ref="I4:I5"/>
    <mergeCell ref="A12:B16"/>
    <mergeCell ref="A17:B21"/>
    <mergeCell ref="N4:N5"/>
    <mergeCell ref="T3:T5"/>
    <mergeCell ref="H3:K3"/>
    <mergeCell ref="K4:K5"/>
    <mergeCell ref="A22:B26"/>
  </mergeCells>
  <phoneticPr fontId="8" type="noConversion"/>
  <pageMargins left="0.23622047244094491" right="0.23622047244094491" top="0.19685039370078741" bottom="0.23622047244094491" header="0.19685039370078741" footer="0.23622047244094491"/>
  <pageSetup paperSize="9" scale="3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слащевское</vt:lpstr>
      <vt:lpstr>слащевское!Область_печати</vt:lpstr>
    </vt:vector>
  </TitlesOfParts>
  <Company>Управление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Милованов Александр</dc:creator>
  <cp:lastModifiedBy> </cp:lastModifiedBy>
  <cp:lastPrinted>2021-04-08T11:17:16Z</cp:lastPrinted>
  <dcterms:created xsi:type="dcterms:W3CDTF">2002-05-28T06:47:54Z</dcterms:created>
  <dcterms:modified xsi:type="dcterms:W3CDTF">2023-11-20T07:34:51Z</dcterms:modified>
</cp:coreProperties>
</file>